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binm\Downloads\"/>
    </mc:Choice>
  </mc:AlternateContent>
  <xr:revisionPtr revIDLastSave="0" documentId="13_ncr:1_{72A17AA8-A239-4699-A9D0-66F0274E14A1}" xr6:coauthVersionLast="47" xr6:coauthVersionMax="47" xr10:uidLastSave="{00000000-0000-0000-0000-000000000000}"/>
  <bookViews>
    <workbookView xWindow="-120" yWindow="-120" windowWidth="20730" windowHeight="11040" activeTab="2" xr2:uid="{AB56126A-E8B8-4677-AC7A-519A5CA1B767}"/>
  </bookViews>
  <sheets>
    <sheet name="Details " sheetId="1" r:id="rId1"/>
    <sheet name="Procedure " sheetId="2" r:id="rId2"/>
    <sheet name="calculation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3" l="1"/>
  <c r="D5" i="3"/>
  <c r="E6" i="1"/>
  <c r="F6" i="1"/>
  <c r="D8" i="3"/>
  <c r="D10" i="3"/>
  <c r="E53" i="1"/>
  <c r="F53" i="1"/>
  <c r="E10" i="3" s="1"/>
  <c r="E54" i="1"/>
  <c r="D12" i="3" s="1"/>
  <c r="F54" i="1"/>
  <c r="E12" i="3" s="1"/>
  <c r="E48" i="1"/>
  <c r="F48" i="1"/>
  <c r="E49" i="1"/>
  <c r="F49" i="1"/>
  <c r="E50" i="1"/>
  <c r="F50" i="1"/>
  <c r="E51" i="1"/>
  <c r="F51" i="1"/>
  <c r="E52" i="1"/>
  <c r="F52" i="1"/>
  <c r="E8" i="3" s="1"/>
  <c r="C19" i="1"/>
  <c r="F19" i="1" s="1"/>
  <c r="E9" i="3" s="1"/>
  <c r="C5" i="1"/>
  <c r="F5" i="1" s="1"/>
  <c r="E5" i="1"/>
  <c r="E7" i="1"/>
  <c r="E8" i="1"/>
  <c r="E9" i="1"/>
  <c r="E10" i="1"/>
  <c r="E11" i="1"/>
  <c r="D6" i="3" s="1"/>
  <c r="E12" i="1"/>
  <c r="E13" i="1"/>
  <c r="E14" i="1"/>
  <c r="E15" i="1"/>
  <c r="E16" i="1"/>
  <c r="E17" i="1"/>
  <c r="E18" i="1"/>
  <c r="D7" i="3" s="1"/>
  <c r="E19" i="1"/>
  <c r="E20" i="1"/>
  <c r="E21" i="1"/>
  <c r="D13" i="3" s="1"/>
  <c r="E22" i="1"/>
  <c r="E23" i="1"/>
  <c r="E24" i="1"/>
  <c r="E25" i="1"/>
  <c r="D11" i="3" s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6" i="1"/>
  <c r="E47" i="1"/>
  <c r="E4" i="1"/>
  <c r="F7" i="1"/>
  <c r="F8" i="1"/>
  <c r="E6" i="3" s="1"/>
  <c r="F9" i="1"/>
  <c r="F10" i="1"/>
  <c r="F11" i="1"/>
  <c r="F12" i="1"/>
  <c r="F13" i="1"/>
  <c r="F14" i="1"/>
  <c r="F15" i="1"/>
  <c r="F16" i="1"/>
  <c r="F17" i="1"/>
  <c r="F18" i="1"/>
  <c r="E7" i="3" s="1"/>
  <c r="F20" i="1"/>
  <c r="F24" i="1"/>
  <c r="F25" i="1"/>
  <c r="E11" i="3" s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6" i="1"/>
  <c r="F47" i="1"/>
  <c r="F4" i="1"/>
  <c r="C23" i="1"/>
  <c r="F23" i="1" s="1"/>
  <c r="E13" i="3" s="1"/>
  <c r="C22" i="1"/>
  <c r="F22" i="1" s="1"/>
  <c r="C21" i="1"/>
  <c r="F21" i="1" s="1"/>
  <c r="C45" i="1"/>
  <c r="D9" i="3" l="1"/>
  <c r="E15" i="3"/>
  <c r="E16" i="3" s="1"/>
  <c r="D15" i="3"/>
  <c r="D16" i="3" s="1"/>
  <c r="D18" i="3" s="1"/>
</calcChain>
</file>

<file path=xl/sharedStrings.xml><?xml version="1.0" encoding="utf-8"?>
<sst xmlns="http://schemas.openxmlformats.org/spreadsheetml/2006/main" count="178" uniqueCount="151">
  <si>
    <t xml:space="preserve">Consulting </t>
  </si>
  <si>
    <t xml:space="preserve">Lab Test </t>
  </si>
  <si>
    <t xml:space="preserve">USG SCAN </t>
  </si>
  <si>
    <t>CBC</t>
  </si>
  <si>
    <t>NATCL</t>
  </si>
  <si>
    <t>PTINR</t>
  </si>
  <si>
    <t xml:space="preserve">Serolegy </t>
  </si>
  <si>
    <t>CTR</t>
  </si>
  <si>
    <t>ECG</t>
  </si>
  <si>
    <t xml:space="preserve">Bloog group </t>
  </si>
  <si>
    <t>RFT(AD)</t>
  </si>
  <si>
    <t xml:space="preserve">Condulosy </t>
  </si>
  <si>
    <t xml:space="preserve">PAC </t>
  </si>
  <si>
    <t xml:space="preserve">Outside Doctorv </t>
  </si>
  <si>
    <t xml:space="preserve">Medicine </t>
  </si>
  <si>
    <t xml:space="preserve">Cetaperozine </t>
  </si>
  <si>
    <t xml:space="preserve">Pemtop </t>
  </si>
  <si>
    <t>PCM</t>
  </si>
  <si>
    <t xml:space="preserve">Ivcanut </t>
  </si>
  <si>
    <t>Ivset</t>
  </si>
  <si>
    <t>Eartm</t>
  </si>
  <si>
    <t xml:space="preserve">Syeren </t>
  </si>
  <si>
    <t xml:space="preserve">Spinal Needel </t>
  </si>
  <si>
    <t xml:space="preserve">Anavin </t>
  </si>
  <si>
    <t xml:space="preserve">Sqringe </t>
  </si>
  <si>
    <t xml:space="preserve">Needele </t>
  </si>
  <si>
    <t xml:space="preserve">O2 Mask </t>
  </si>
  <si>
    <t xml:space="preserve">H Atropine </t>
  </si>
  <si>
    <t xml:space="preserve">H emesel </t>
  </si>
  <si>
    <t xml:space="preserve">Stunel </t>
  </si>
  <si>
    <t xml:space="preserve">Drape </t>
  </si>
  <si>
    <t xml:space="preserve">RL </t>
  </si>
  <si>
    <t xml:space="preserve">NS </t>
  </si>
  <si>
    <t xml:space="preserve">Disposible Glove </t>
  </si>
  <si>
    <t xml:space="preserve">QTY </t>
  </si>
  <si>
    <t xml:space="preserve">Sterail Gloves </t>
  </si>
  <si>
    <t>Mope</t>
  </si>
  <si>
    <t>Betadine</t>
  </si>
  <si>
    <t xml:space="preserve">Spirit </t>
  </si>
  <si>
    <t xml:space="preserve">Multiparameter </t>
  </si>
  <si>
    <t xml:space="preserve">astpad </t>
  </si>
  <si>
    <t xml:space="preserve">Bandge </t>
  </si>
  <si>
    <t>SP3</t>
  </si>
  <si>
    <t>50ML</t>
  </si>
  <si>
    <t>100ML</t>
  </si>
  <si>
    <t>MRP</t>
  </si>
  <si>
    <t>Cost</t>
  </si>
  <si>
    <t>Gawn</t>
  </si>
  <si>
    <t>Total Cost</t>
  </si>
  <si>
    <t>Total MRP</t>
  </si>
  <si>
    <t>Doctors Charges</t>
  </si>
  <si>
    <t xml:space="preserve">Nursing Care </t>
  </si>
  <si>
    <t xml:space="preserve">Particulars </t>
  </si>
  <si>
    <t>ENDOVENOUS LASER ABLATION (EVLA)</t>
  </si>
  <si>
    <t>MANAGEMENT PRESENTATION FORMAT</t>
  </si>
  <si>
    <t>--------------------------------------------------</t>
  </si>
  <si>
    <t>1. OBJECTIVE</t>
  </si>
  <si>
    <t>• To present a consolidated overview of the</t>
  </si>
  <si>
    <t xml:space="preserve">  Endovenous Laser Ablation (EVLA) procedure</t>
  </si>
  <si>
    <t>• To support management decision-making on</t>
  </si>
  <si>
    <t xml:space="preserve">  standardization and approval</t>
  </si>
  <si>
    <t>2. PROCEDURE OVERVIEW</t>
  </si>
  <si>
    <t>• Minimally invasive laser-based treatment</t>
  </si>
  <si>
    <t>• Day-care procedure</t>
  </si>
  <si>
    <t>• Short hospital stay</t>
  </si>
  <si>
    <t>• Performed under local / regional anesthesia</t>
  </si>
  <si>
    <t>• No ICU requirement in routine cases</t>
  </si>
  <si>
    <t>3. PATIENT FLOW (START TO DISCHARGE)</t>
  </si>
  <si>
    <t>• OPD consultation and clinical evaluation</t>
  </si>
  <si>
    <t>• Diagnostic imaging and laboratory workup</t>
  </si>
  <si>
    <t>• Pre-anaesthetic check-up (PAC)</t>
  </si>
  <si>
    <t>• Admission (day-care / short stay)</t>
  </si>
  <si>
    <t>• EVLA procedure in OT</t>
  </si>
  <si>
    <t>• Recovery and monitoring</t>
  </si>
  <si>
    <t>• Discharge with post-procedure advice</t>
  </si>
  <si>
    <t>4. COST HEADS (CONSOLIDATED VIEW)</t>
  </si>
  <si>
    <t>• Pre-procedure evaluation</t>
  </si>
  <si>
    <t>• Diagnostic investigations</t>
  </si>
  <si>
    <t>• OT and infrastructure utilization</t>
  </si>
  <si>
    <t>• Professional and technical services</t>
  </si>
  <si>
    <t>• Consumables and disposables (bundled)</t>
  </si>
  <si>
    <t>• Post-procedure care and follow-up</t>
  </si>
  <si>
    <t>5. RESOURCE UTILIZATION</t>
  </si>
  <si>
    <t>• Operation theatre</t>
  </si>
  <si>
    <t>• Nursing and technical staff</t>
  </si>
  <si>
    <t>• Monitoring and safety equipment</t>
  </si>
  <si>
    <t>• Laser system and accessories</t>
  </si>
  <si>
    <t>• Recovery and observation facilities</t>
  </si>
  <si>
    <t>6. QUALITY &amp; SAFETY CONTROLS</t>
  </si>
  <si>
    <t>• Standardized clinical protocol</t>
  </si>
  <si>
    <t>• Mandatory PAC clearance</t>
  </si>
  <si>
    <t>• Continuous patient monitoring</t>
  </si>
  <si>
    <t>• Infection control measures</t>
  </si>
  <si>
    <t>• Post-procedure follow-up protocol</t>
  </si>
  <si>
    <t>7. OPERATIONAL ADVANTAGES</t>
  </si>
  <si>
    <t>• High OT turnover</t>
  </si>
  <si>
    <t>• Predictable procedure duration</t>
  </si>
  <si>
    <t>• Minimal complications</t>
  </si>
  <si>
    <t>• Efficient manpower utilization</t>
  </si>
  <si>
    <t>• Scalable service line</t>
  </si>
  <si>
    <t>8. RISK MANAGEMENT</t>
  </si>
  <si>
    <t>• Standardized consumables usage</t>
  </si>
  <si>
    <t>• Controlled inventory management</t>
  </si>
  <si>
    <t>• Defined clinical eligibility criteria</t>
  </si>
  <si>
    <t>• Protocol-based execution</t>
  </si>
  <si>
    <t>9. MANAGEMENT CONSIDERATIONS</t>
  </si>
  <si>
    <t>• Procedure standardization</t>
  </si>
  <si>
    <t>• Package-based approach</t>
  </si>
  <si>
    <t>• Cost control and audit safety</t>
  </si>
  <si>
    <t>• Periodic clinical and operational review</t>
  </si>
  <si>
    <t>10. CONCLUSION</t>
  </si>
  <si>
    <t>• EVLA is a structured, standardized, and</t>
  </si>
  <si>
    <t xml:space="preserve">  operationally efficient procedure</t>
  </si>
  <si>
    <t>• Suitable for packaged delivery with</t>
  </si>
  <si>
    <t xml:space="preserve">  controlled risk and predictable outcomes</t>
  </si>
  <si>
    <t>Cost Category</t>
  </si>
  <si>
    <t>Cost Head</t>
  </si>
  <si>
    <t>Description</t>
  </si>
  <si>
    <t>Pre-Procedure Costs</t>
  </si>
  <si>
    <t>Consultation &amp; Evaluation</t>
  </si>
  <si>
    <t>OPD consultation and clinical assessment</t>
  </si>
  <si>
    <t>Diagnostics &amp; Investigations</t>
  </si>
  <si>
    <t>Imaging and laboratory investigations</t>
  </si>
  <si>
    <t>PAC &amp; Medical Clearance</t>
  </si>
  <si>
    <t>Pre-anaesthetic and physician clearance</t>
  </si>
  <si>
    <t>Procedure Costs</t>
  </si>
  <si>
    <t>Operation Theatre Charges</t>
  </si>
  <si>
    <t>OT usage and infrastructure cost</t>
  </si>
  <si>
    <t>Professional Fees</t>
  </si>
  <si>
    <t>Surgeon anaesthetist and technical staff</t>
  </si>
  <si>
    <t>Laser &amp; Procedure Kit</t>
  </si>
  <si>
    <t>Laser fiber and procedure specific kit</t>
  </si>
  <si>
    <t>OT Consumables (Bundled)</t>
  </si>
  <si>
    <t>All OT disposables and consumables</t>
  </si>
  <si>
    <t>Post-Procedure Costs</t>
  </si>
  <si>
    <t>Recovery &amp; Nursing Care</t>
  </si>
  <si>
    <t>Observation nursing and monitoring</t>
  </si>
  <si>
    <t>Medicines &amp; Dressings</t>
  </si>
  <si>
    <t>Post-procedure medicines and dressings</t>
  </si>
  <si>
    <t>Compression &amp; Follow-up</t>
  </si>
  <si>
    <t>Stockings and follow-up review</t>
  </si>
  <si>
    <t xml:space="preserve">Cost </t>
  </si>
  <si>
    <t xml:space="preserve">MRP </t>
  </si>
  <si>
    <t>OT Charges (Depriciation, Electricity Etc)</t>
  </si>
  <si>
    <t xml:space="preserve">Laser Machine </t>
  </si>
  <si>
    <t xml:space="preserve">Room Rent </t>
  </si>
  <si>
    <t xml:space="preserve">Package Rate </t>
  </si>
  <si>
    <t xml:space="preserve">Margin </t>
  </si>
  <si>
    <t>Profit %</t>
  </si>
  <si>
    <t xml:space="preserve">Marketing </t>
  </si>
  <si>
    <t xml:space="preserve">No of Cases Trage ( Traget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</si>
</sst>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9" formatCode="_ * #,##0_ ;_ * \-#,##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2" fillId="0" borderId="0" xfId="0" applyFont="1"/>
    <xf numFmtId="169" fontId="0" fillId="0" borderId="0" xfId="1" applyNumberFormat="1" applyFont="1"/>
    <xf numFmtId="0" fontId="0" fillId="2" borderId="0" xfId="0" applyFill="1" applyAlignment="1"/>
    <xf numFmtId="0" fontId="2" fillId="0" borderId="1" xfId="0" applyFont="1" applyBorder="1" applyAlignment="1">
      <alignment horizontal="center" vertical="center"/>
    </xf>
    <xf numFmtId="169" fontId="2" fillId="0" borderId="1" xfId="1" applyNumberFormat="1" applyFont="1" applyBorder="1" applyAlignment="1">
      <alignment horizontal="center" vertical="center"/>
    </xf>
    <xf numFmtId="0" fontId="0" fillId="0" borderId="1" xfId="0" applyBorder="1"/>
    <xf numFmtId="169" fontId="0" fillId="0" borderId="1" xfId="1" applyNumberFormat="1" applyFont="1" applyBorder="1"/>
    <xf numFmtId="169" fontId="2" fillId="0" borderId="1" xfId="1" applyNumberFormat="1" applyFont="1" applyBorder="1"/>
    <xf numFmtId="0" fontId="3" fillId="0" borderId="1" xfId="0" applyFont="1" applyBorder="1" applyAlignment="1">
      <alignment horizontal="center"/>
    </xf>
    <xf numFmtId="10" fontId="2" fillId="0" borderId="1" xfId="1" applyNumberFormat="1" applyFont="1" applyBorder="1"/>
    <xf numFmtId="0" fontId="4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6D36E-767E-46D9-8E7B-4346ABBC4F37}">
  <dimension ref="A2:F54"/>
  <sheetViews>
    <sheetView workbookViewId="0">
      <selection activeCell="E5" sqref="E5:F6"/>
    </sheetView>
  </sheetViews>
  <sheetFormatPr defaultRowHeight="15" x14ac:dyDescent="0.25"/>
  <cols>
    <col min="1" max="1" width="37.140625" style="1" bestFit="1" customWidth="1"/>
    <col min="2" max="16384" width="9.140625" style="1"/>
  </cols>
  <sheetData>
    <row r="2" spans="1:6" x14ac:dyDescent="0.25">
      <c r="A2" s="3" t="s">
        <v>52</v>
      </c>
      <c r="B2" s="3" t="s">
        <v>46</v>
      </c>
      <c r="C2" s="3" t="s">
        <v>45</v>
      </c>
      <c r="D2" s="3" t="s">
        <v>34</v>
      </c>
      <c r="E2" s="3" t="s">
        <v>48</v>
      </c>
      <c r="F2" s="3" t="s">
        <v>49</v>
      </c>
    </row>
    <row r="4" spans="1:6" x14ac:dyDescent="0.25">
      <c r="A4" s="1" t="s">
        <v>0</v>
      </c>
      <c r="B4" s="1">
        <v>200</v>
      </c>
      <c r="C4" s="1">
        <v>300</v>
      </c>
      <c r="D4" s="1">
        <v>1</v>
      </c>
      <c r="E4" s="6">
        <f>B4*D4</f>
        <v>200</v>
      </c>
      <c r="F4" s="1">
        <f>C4*D4</f>
        <v>300</v>
      </c>
    </row>
    <row r="5" spans="1:6" x14ac:dyDescent="0.25">
      <c r="A5" s="1" t="s">
        <v>2</v>
      </c>
      <c r="B5" s="1">
        <v>900</v>
      </c>
      <c r="C5" s="1">
        <f>1250</f>
        <v>1250</v>
      </c>
      <c r="D5" s="1">
        <v>2</v>
      </c>
      <c r="E5" s="6">
        <f t="shared" ref="E5:E47" si="0">B5*D5</f>
        <v>1800</v>
      </c>
      <c r="F5" s="1">
        <f t="shared" ref="F5:F47" si="1">C5*D5</f>
        <v>2500</v>
      </c>
    </row>
    <row r="6" spans="1:6" x14ac:dyDescent="0.25">
      <c r="A6" s="1" t="s">
        <v>149</v>
      </c>
      <c r="B6" s="1">
        <v>1000</v>
      </c>
      <c r="C6" s="1">
        <v>1000</v>
      </c>
      <c r="D6" s="1">
        <v>1</v>
      </c>
      <c r="E6" s="6">
        <f t="shared" ref="E6" si="2">B6*D6</f>
        <v>1000</v>
      </c>
      <c r="F6" s="1">
        <f t="shared" ref="F6" si="3">C6*D6</f>
        <v>1000</v>
      </c>
    </row>
    <row r="7" spans="1:6" x14ac:dyDescent="0.25">
      <c r="A7" s="1" t="s">
        <v>1</v>
      </c>
      <c r="E7" s="1">
        <f t="shared" si="0"/>
        <v>0</v>
      </c>
      <c r="F7" s="1">
        <f t="shared" si="1"/>
        <v>0</v>
      </c>
    </row>
    <row r="8" spans="1:6" x14ac:dyDescent="0.25">
      <c r="A8" s="1" t="s">
        <v>3</v>
      </c>
      <c r="B8" s="1">
        <v>115</v>
      </c>
      <c r="C8" s="1">
        <v>220</v>
      </c>
      <c r="D8" s="1">
        <v>1</v>
      </c>
      <c r="E8" s="6">
        <f t="shared" si="0"/>
        <v>115</v>
      </c>
      <c r="F8" s="1">
        <f t="shared" si="1"/>
        <v>220</v>
      </c>
    </row>
    <row r="9" spans="1:6" x14ac:dyDescent="0.25">
      <c r="A9" s="1" t="s">
        <v>4</v>
      </c>
      <c r="B9" s="1">
        <v>70</v>
      </c>
      <c r="C9" s="1">
        <v>180</v>
      </c>
      <c r="D9" s="1">
        <v>1</v>
      </c>
      <c r="E9" s="6">
        <f t="shared" si="0"/>
        <v>70</v>
      </c>
      <c r="F9" s="1">
        <f t="shared" si="1"/>
        <v>180</v>
      </c>
    </row>
    <row r="10" spans="1:6" x14ac:dyDescent="0.25">
      <c r="A10" s="1" t="s">
        <v>5</v>
      </c>
      <c r="B10" s="1">
        <v>45</v>
      </c>
      <c r="C10" s="1">
        <v>90</v>
      </c>
      <c r="D10" s="1">
        <v>1</v>
      </c>
      <c r="E10" s="6">
        <f t="shared" si="0"/>
        <v>45</v>
      </c>
      <c r="F10" s="1">
        <f t="shared" si="1"/>
        <v>90</v>
      </c>
    </row>
    <row r="11" spans="1:6" x14ac:dyDescent="0.25">
      <c r="A11" s="1" t="s">
        <v>6</v>
      </c>
      <c r="B11" s="1">
        <v>320</v>
      </c>
      <c r="C11" s="1">
        <v>700</v>
      </c>
      <c r="D11" s="1">
        <v>1</v>
      </c>
      <c r="E11" s="6">
        <f t="shared" si="0"/>
        <v>320</v>
      </c>
      <c r="F11" s="1">
        <f t="shared" si="1"/>
        <v>700</v>
      </c>
    </row>
    <row r="12" spans="1:6" x14ac:dyDescent="0.25">
      <c r="A12" s="1" t="s">
        <v>7</v>
      </c>
      <c r="B12" s="1">
        <v>160</v>
      </c>
      <c r="C12" s="1">
        <v>250</v>
      </c>
      <c r="D12" s="1">
        <v>1</v>
      </c>
      <c r="E12" s="6">
        <f t="shared" si="0"/>
        <v>160</v>
      </c>
      <c r="F12" s="1">
        <f t="shared" si="1"/>
        <v>250</v>
      </c>
    </row>
    <row r="13" spans="1:6" x14ac:dyDescent="0.25">
      <c r="A13" s="1" t="s">
        <v>8</v>
      </c>
      <c r="B13" s="1">
        <v>110</v>
      </c>
      <c r="C13" s="1">
        <v>280</v>
      </c>
      <c r="D13" s="1">
        <v>1</v>
      </c>
      <c r="E13" s="6">
        <f t="shared" si="0"/>
        <v>110</v>
      </c>
      <c r="F13" s="1">
        <f t="shared" si="1"/>
        <v>280</v>
      </c>
    </row>
    <row r="14" spans="1:6" x14ac:dyDescent="0.25">
      <c r="A14" s="1" t="s">
        <v>9</v>
      </c>
      <c r="B14" s="1">
        <v>45</v>
      </c>
      <c r="C14" s="1">
        <v>100</v>
      </c>
      <c r="D14" s="1">
        <v>1</v>
      </c>
      <c r="E14" s="6">
        <f t="shared" si="0"/>
        <v>45</v>
      </c>
      <c r="F14" s="1">
        <f t="shared" si="1"/>
        <v>100</v>
      </c>
    </row>
    <row r="15" spans="1:6" x14ac:dyDescent="0.25">
      <c r="A15" s="1" t="s">
        <v>10</v>
      </c>
      <c r="B15" s="1">
        <v>110</v>
      </c>
      <c r="C15" s="1">
        <v>300</v>
      </c>
      <c r="D15" s="1">
        <v>1</v>
      </c>
      <c r="E15" s="6">
        <f t="shared" si="0"/>
        <v>110</v>
      </c>
      <c r="F15" s="1">
        <f t="shared" si="1"/>
        <v>300</v>
      </c>
    </row>
    <row r="16" spans="1:6" x14ac:dyDescent="0.25">
      <c r="A16" s="1" t="s">
        <v>11</v>
      </c>
      <c r="B16" s="1">
        <v>180</v>
      </c>
      <c r="C16" s="1">
        <v>350</v>
      </c>
      <c r="D16" s="1">
        <v>1</v>
      </c>
      <c r="E16" s="6">
        <f t="shared" si="0"/>
        <v>180</v>
      </c>
      <c r="F16" s="1">
        <f t="shared" si="1"/>
        <v>350</v>
      </c>
    </row>
    <row r="17" spans="1:6" x14ac:dyDescent="0.25">
      <c r="E17" s="1">
        <f t="shared" si="0"/>
        <v>0</v>
      </c>
      <c r="F17" s="1">
        <f t="shared" si="1"/>
        <v>0</v>
      </c>
    </row>
    <row r="18" spans="1:6" x14ac:dyDescent="0.25">
      <c r="A18" s="1" t="s">
        <v>12</v>
      </c>
      <c r="B18" s="1">
        <v>1000</v>
      </c>
      <c r="C18" s="1">
        <v>2000</v>
      </c>
      <c r="D18" s="1">
        <v>1</v>
      </c>
      <c r="E18" s="6">
        <f t="shared" si="0"/>
        <v>1000</v>
      </c>
      <c r="F18" s="1">
        <f t="shared" si="1"/>
        <v>2000</v>
      </c>
    </row>
    <row r="19" spans="1:6" x14ac:dyDescent="0.25">
      <c r="A19" s="1" t="s">
        <v>13</v>
      </c>
      <c r="B19" s="1">
        <v>10000</v>
      </c>
      <c r="C19" s="1">
        <f>B19</f>
        <v>10000</v>
      </c>
      <c r="D19" s="1">
        <v>1</v>
      </c>
      <c r="E19" s="6">
        <f t="shared" si="0"/>
        <v>10000</v>
      </c>
      <c r="F19" s="1">
        <f t="shared" si="1"/>
        <v>10000</v>
      </c>
    </row>
    <row r="20" spans="1:6" s="3" customFormat="1" x14ac:dyDescent="0.25">
      <c r="A20" s="3" t="s">
        <v>14</v>
      </c>
      <c r="E20" s="3">
        <f t="shared" si="0"/>
        <v>0</v>
      </c>
      <c r="F20" s="3">
        <f t="shared" si="1"/>
        <v>0</v>
      </c>
    </row>
    <row r="21" spans="1:6" x14ac:dyDescent="0.25">
      <c r="A21" s="1" t="s">
        <v>15</v>
      </c>
      <c r="B21" s="1">
        <v>255</v>
      </c>
      <c r="C21" s="1">
        <f>306</f>
        <v>306</v>
      </c>
      <c r="D21" s="1">
        <v>2</v>
      </c>
      <c r="E21" s="6">
        <f t="shared" si="0"/>
        <v>510</v>
      </c>
      <c r="F21" s="1">
        <f t="shared" si="1"/>
        <v>612</v>
      </c>
    </row>
    <row r="22" spans="1:6" x14ac:dyDescent="0.25">
      <c r="A22" s="1" t="s">
        <v>16</v>
      </c>
      <c r="B22" s="1">
        <v>44</v>
      </c>
      <c r="C22" s="1">
        <f>54</f>
        <v>54</v>
      </c>
      <c r="D22" s="1">
        <v>3</v>
      </c>
      <c r="E22" s="6">
        <f t="shared" si="0"/>
        <v>132</v>
      </c>
      <c r="F22" s="1">
        <f t="shared" si="1"/>
        <v>162</v>
      </c>
    </row>
    <row r="23" spans="1:6" x14ac:dyDescent="0.25">
      <c r="A23" s="1" t="s">
        <v>17</v>
      </c>
      <c r="B23" s="1">
        <v>66</v>
      </c>
      <c r="C23" s="1">
        <f>244</f>
        <v>244</v>
      </c>
      <c r="D23" s="1">
        <v>3</v>
      </c>
      <c r="E23" s="6">
        <f t="shared" si="0"/>
        <v>198</v>
      </c>
      <c r="F23" s="1">
        <f t="shared" si="1"/>
        <v>732</v>
      </c>
    </row>
    <row r="24" spans="1:6" x14ac:dyDescent="0.25">
      <c r="E24" s="1">
        <f t="shared" si="0"/>
        <v>0</v>
      </c>
      <c r="F24" s="1">
        <f t="shared" si="1"/>
        <v>0</v>
      </c>
    </row>
    <row r="25" spans="1:6" x14ac:dyDescent="0.25">
      <c r="A25" s="1" t="s">
        <v>18</v>
      </c>
      <c r="B25" s="1">
        <v>31</v>
      </c>
      <c r="C25" s="1">
        <v>200</v>
      </c>
      <c r="D25" s="1">
        <v>1</v>
      </c>
      <c r="E25" s="6">
        <f t="shared" si="0"/>
        <v>31</v>
      </c>
      <c r="F25" s="1">
        <f t="shared" si="1"/>
        <v>200</v>
      </c>
    </row>
    <row r="26" spans="1:6" x14ac:dyDescent="0.25">
      <c r="A26" s="1" t="s">
        <v>19</v>
      </c>
      <c r="B26" s="1">
        <v>13</v>
      </c>
      <c r="C26" s="1">
        <v>200</v>
      </c>
      <c r="D26" s="1">
        <v>1</v>
      </c>
      <c r="E26" s="6">
        <f t="shared" si="0"/>
        <v>13</v>
      </c>
      <c r="F26" s="1">
        <f t="shared" si="1"/>
        <v>200</v>
      </c>
    </row>
    <row r="27" spans="1:6" x14ac:dyDescent="0.25">
      <c r="A27" s="1" t="s">
        <v>20</v>
      </c>
      <c r="B27" s="1">
        <v>8</v>
      </c>
      <c r="C27" s="1">
        <v>35</v>
      </c>
      <c r="D27" s="1">
        <v>1</v>
      </c>
      <c r="E27" s="6">
        <f t="shared" si="0"/>
        <v>8</v>
      </c>
      <c r="F27" s="1">
        <f t="shared" si="1"/>
        <v>35</v>
      </c>
    </row>
    <row r="28" spans="1:6" x14ac:dyDescent="0.25">
      <c r="A28" s="1" t="s">
        <v>21</v>
      </c>
      <c r="B28" s="1">
        <v>10</v>
      </c>
      <c r="C28" s="1">
        <v>30</v>
      </c>
      <c r="D28" s="1">
        <v>1</v>
      </c>
      <c r="E28" s="6">
        <f t="shared" si="0"/>
        <v>10</v>
      </c>
      <c r="F28" s="1">
        <f t="shared" si="1"/>
        <v>30</v>
      </c>
    </row>
    <row r="29" spans="1:6" x14ac:dyDescent="0.25">
      <c r="A29" s="1" t="s">
        <v>22</v>
      </c>
      <c r="B29" s="1">
        <v>87</v>
      </c>
      <c r="C29" s="1">
        <v>221</v>
      </c>
      <c r="D29" s="1">
        <v>1</v>
      </c>
      <c r="E29" s="6">
        <f t="shared" si="0"/>
        <v>87</v>
      </c>
      <c r="F29" s="1">
        <f t="shared" si="1"/>
        <v>221</v>
      </c>
    </row>
    <row r="30" spans="1:6" x14ac:dyDescent="0.25">
      <c r="A30" s="1" t="s">
        <v>23</v>
      </c>
      <c r="B30" s="1">
        <v>27</v>
      </c>
      <c r="C30" s="1">
        <v>33</v>
      </c>
      <c r="D30" s="1">
        <v>1</v>
      </c>
      <c r="E30" s="6">
        <f t="shared" si="0"/>
        <v>27</v>
      </c>
      <c r="F30" s="1">
        <f t="shared" si="1"/>
        <v>33</v>
      </c>
    </row>
    <row r="31" spans="1:6" x14ac:dyDescent="0.25">
      <c r="A31" s="1" t="s">
        <v>24</v>
      </c>
      <c r="B31" s="1">
        <v>3</v>
      </c>
      <c r="C31" s="1">
        <v>9</v>
      </c>
      <c r="D31" s="1">
        <v>5</v>
      </c>
      <c r="E31" s="6">
        <f t="shared" si="0"/>
        <v>15</v>
      </c>
      <c r="F31" s="1">
        <f t="shared" si="1"/>
        <v>45</v>
      </c>
    </row>
    <row r="32" spans="1:6" x14ac:dyDescent="0.25">
      <c r="A32" s="1" t="s">
        <v>25</v>
      </c>
      <c r="B32" s="1">
        <v>1</v>
      </c>
      <c r="C32" s="1">
        <v>3</v>
      </c>
      <c r="D32" s="1">
        <v>5</v>
      </c>
      <c r="E32" s="6">
        <f t="shared" si="0"/>
        <v>5</v>
      </c>
      <c r="F32" s="1">
        <f t="shared" si="1"/>
        <v>15</v>
      </c>
    </row>
    <row r="33" spans="1:6" x14ac:dyDescent="0.25">
      <c r="A33" s="1" t="s">
        <v>26</v>
      </c>
      <c r="B33" s="1">
        <v>46</v>
      </c>
      <c r="C33" s="1">
        <v>170</v>
      </c>
      <c r="D33" s="1">
        <v>1</v>
      </c>
      <c r="E33" s="6">
        <f t="shared" si="0"/>
        <v>46</v>
      </c>
      <c r="F33" s="1">
        <f t="shared" si="1"/>
        <v>170</v>
      </c>
    </row>
    <row r="34" spans="1:6" x14ac:dyDescent="0.25">
      <c r="A34" s="1" t="s">
        <v>27</v>
      </c>
      <c r="B34" s="1">
        <v>6</v>
      </c>
      <c r="C34" s="1">
        <v>8</v>
      </c>
      <c r="D34" s="1">
        <v>1</v>
      </c>
      <c r="E34" s="6">
        <f t="shared" si="0"/>
        <v>6</v>
      </c>
      <c r="F34" s="1">
        <f t="shared" si="1"/>
        <v>8</v>
      </c>
    </row>
    <row r="35" spans="1:6" x14ac:dyDescent="0.25">
      <c r="A35" s="1" t="s">
        <v>28</v>
      </c>
      <c r="B35" s="1">
        <v>6</v>
      </c>
      <c r="C35" s="1">
        <v>13</v>
      </c>
      <c r="D35" s="1">
        <v>1</v>
      </c>
      <c r="E35" s="6">
        <f t="shared" si="0"/>
        <v>6</v>
      </c>
      <c r="F35" s="1">
        <f t="shared" si="1"/>
        <v>13</v>
      </c>
    </row>
    <row r="36" spans="1:6" x14ac:dyDescent="0.25">
      <c r="A36" s="1" t="s">
        <v>29</v>
      </c>
      <c r="B36" s="1">
        <v>300</v>
      </c>
      <c r="C36" s="1">
        <v>600</v>
      </c>
      <c r="D36" s="1">
        <v>2</v>
      </c>
      <c r="E36" s="6">
        <f t="shared" si="0"/>
        <v>600</v>
      </c>
      <c r="F36" s="1">
        <f t="shared" si="1"/>
        <v>1200</v>
      </c>
    </row>
    <row r="37" spans="1:6" x14ac:dyDescent="0.25">
      <c r="A37" s="1" t="s">
        <v>30</v>
      </c>
      <c r="B37" s="1">
        <v>70</v>
      </c>
      <c r="C37" s="1">
        <v>187</v>
      </c>
      <c r="D37" s="1">
        <v>1</v>
      </c>
      <c r="E37" s="6">
        <f t="shared" si="0"/>
        <v>70</v>
      </c>
      <c r="F37" s="1">
        <f t="shared" si="1"/>
        <v>187</v>
      </c>
    </row>
    <row r="38" spans="1:6" x14ac:dyDescent="0.25">
      <c r="A38" s="1" t="s">
        <v>31</v>
      </c>
      <c r="B38" s="1">
        <v>65</v>
      </c>
      <c r="C38" s="1">
        <v>187</v>
      </c>
      <c r="D38" s="1">
        <v>10</v>
      </c>
      <c r="E38" s="6">
        <f t="shared" si="0"/>
        <v>650</v>
      </c>
      <c r="F38" s="1">
        <f t="shared" si="1"/>
        <v>1870</v>
      </c>
    </row>
    <row r="39" spans="1:6" x14ac:dyDescent="0.25">
      <c r="A39" s="1" t="s">
        <v>32</v>
      </c>
      <c r="B39" s="1">
        <v>51</v>
      </c>
      <c r="C39" s="1">
        <v>94</v>
      </c>
      <c r="D39" s="1">
        <v>10</v>
      </c>
      <c r="E39" s="6">
        <f t="shared" si="0"/>
        <v>510</v>
      </c>
      <c r="F39" s="1">
        <f t="shared" si="1"/>
        <v>940</v>
      </c>
    </row>
    <row r="40" spans="1:6" x14ac:dyDescent="0.25">
      <c r="A40" s="1" t="s">
        <v>33</v>
      </c>
      <c r="B40" s="1">
        <v>3.4</v>
      </c>
      <c r="C40" s="1">
        <v>9</v>
      </c>
      <c r="D40" s="1">
        <v>5</v>
      </c>
      <c r="E40" s="6">
        <f t="shared" si="0"/>
        <v>17</v>
      </c>
      <c r="F40" s="1">
        <f t="shared" si="1"/>
        <v>45</v>
      </c>
    </row>
    <row r="41" spans="1:6" x14ac:dyDescent="0.25">
      <c r="A41" s="1" t="s">
        <v>35</v>
      </c>
      <c r="B41" s="1">
        <v>17</v>
      </c>
      <c r="C41" s="1">
        <v>90</v>
      </c>
      <c r="D41" s="1">
        <v>6</v>
      </c>
      <c r="E41" s="6">
        <f t="shared" si="0"/>
        <v>102</v>
      </c>
      <c r="F41" s="1">
        <f t="shared" si="1"/>
        <v>540</v>
      </c>
    </row>
    <row r="42" spans="1:6" x14ac:dyDescent="0.25">
      <c r="A42" s="1" t="s">
        <v>36</v>
      </c>
      <c r="B42" s="1">
        <v>12</v>
      </c>
      <c r="C42" s="1">
        <v>45</v>
      </c>
      <c r="D42" s="1">
        <v>2</v>
      </c>
      <c r="E42" s="6">
        <f t="shared" si="0"/>
        <v>24</v>
      </c>
      <c r="F42" s="1">
        <f t="shared" si="1"/>
        <v>90</v>
      </c>
    </row>
    <row r="43" spans="1:6" x14ac:dyDescent="0.25">
      <c r="A43" s="1" t="s">
        <v>47</v>
      </c>
      <c r="B43" s="1">
        <v>50</v>
      </c>
      <c r="C43" s="1">
        <v>110</v>
      </c>
      <c r="D43" s="1">
        <v>3</v>
      </c>
      <c r="E43" s="6">
        <f t="shared" si="0"/>
        <v>150</v>
      </c>
      <c r="F43" s="1">
        <f t="shared" si="1"/>
        <v>330</v>
      </c>
    </row>
    <row r="44" spans="1:6" x14ac:dyDescent="0.25">
      <c r="A44" s="1" t="s">
        <v>37</v>
      </c>
      <c r="B44" s="1">
        <v>57</v>
      </c>
      <c r="C44" s="1">
        <v>102</v>
      </c>
      <c r="D44" s="1" t="s">
        <v>44</v>
      </c>
      <c r="E44" s="6">
        <v>57</v>
      </c>
      <c r="F44" s="1">
        <v>102</v>
      </c>
    </row>
    <row r="45" spans="1:6" x14ac:dyDescent="0.25">
      <c r="A45" s="1" t="s">
        <v>38</v>
      </c>
      <c r="B45" s="1">
        <v>130</v>
      </c>
      <c r="C45" s="1">
        <f>130</f>
        <v>130</v>
      </c>
      <c r="D45" s="1" t="s">
        <v>43</v>
      </c>
      <c r="E45" s="6">
        <v>130</v>
      </c>
      <c r="F45" s="1">
        <v>130</v>
      </c>
    </row>
    <row r="46" spans="1:6" x14ac:dyDescent="0.25">
      <c r="A46" s="1" t="s">
        <v>39</v>
      </c>
      <c r="B46" s="1">
        <v>800</v>
      </c>
      <c r="C46" s="1">
        <v>1000</v>
      </c>
      <c r="D46" s="1">
        <v>1</v>
      </c>
      <c r="E46" s="1">
        <f t="shared" si="0"/>
        <v>800</v>
      </c>
      <c r="F46" s="1">
        <f t="shared" si="1"/>
        <v>1000</v>
      </c>
    </row>
    <row r="47" spans="1:6" x14ac:dyDescent="0.25">
      <c r="A47" s="1" t="s">
        <v>40</v>
      </c>
      <c r="B47" s="1">
        <v>50</v>
      </c>
      <c r="C47" s="1">
        <v>160</v>
      </c>
      <c r="D47" s="1">
        <v>2</v>
      </c>
      <c r="E47" s="6">
        <f t="shared" si="0"/>
        <v>100</v>
      </c>
      <c r="F47" s="1">
        <f t="shared" si="1"/>
        <v>320</v>
      </c>
    </row>
    <row r="48" spans="1:6" x14ac:dyDescent="0.25">
      <c r="A48" s="1" t="s">
        <v>41</v>
      </c>
      <c r="B48" s="1">
        <v>150</v>
      </c>
      <c r="C48" s="1">
        <v>400</v>
      </c>
      <c r="D48" s="1">
        <v>2</v>
      </c>
      <c r="E48" s="6">
        <f t="shared" ref="E48:E52" si="4">B48*D48</f>
        <v>300</v>
      </c>
      <c r="F48" s="1">
        <f t="shared" ref="F48:F52" si="5">C48*D48</f>
        <v>800</v>
      </c>
    </row>
    <row r="49" spans="1:6" x14ac:dyDescent="0.25">
      <c r="A49" s="1" t="s">
        <v>42</v>
      </c>
      <c r="B49" s="1">
        <v>18</v>
      </c>
      <c r="C49" s="1">
        <v>50</v>
      </c>
      <c r="D49" s="1">
        <v>2</v>
      </c>
      <c r="E49" s="6">
        <f t="shared" si="4"/>
        <v>36</v>
      </c>
      <c r="F49" s="1">
        <f t="shared" si="5"/>
        <v>100</v>
      </c>
    </row>
    <row r="50" spans="1:6" x14ac:dyDescent="0.25">
      <c r="A50" s="1" t="s">
        <v>50</v>
      </c>
      <c r="B50" s="1">
        <v>3000</v>
      </c>
      <c r="C50" s="1">
        <v>8000</v>
      </c>
      <c r="D50" s="1">
        <v>1</v>
      </c>
      <c r="E50" s="1">
        <f t="shared" si="4"/>
        <v>3000</v>
      </c>
      <c r="F50" s="1">
        <f t="shared" si="5"/>
        <v>8000</v>
      </c>
    </row>
    <row r="51" spans="1:6" x14ac:dyDescent="0.25">
      <c r="A51" s="1" t="s">
        <v>51</v>
      </c>
      <c r="B51" s="1">
        <v>3000</v>
      </c>
      <c r="C51" s="1">
        <v>5000</v>
      </c>
      <c r="D51" s="1">
        <v>1</v>
      </c>
      <c r="E51" s="1">
        <f t="shared" si="4"/>
        <v>3000</v>
      </c>
      <c r="F51" s="1">
        <f t="shared" si="5"/>
        <v>5000</v>
      </c>
    </row>
    <row r="52" spans="1:6" x14ac:dyDescent="0.25">
      <c r="A52" s="1" t="s">
        <v>143</v>
      </c>
      <c r="B52" s="1">
        <v>3200</v>
      </c>
      <c r="C52" s="1">
        <v>4500</v>
      </c>
      <c r="D52" s="1">
        <v>1</v>
      </c>
      <c r="E52" s="6">
        <f t="shared" si="4"/>
        <v>3200</v>
      </c>
      <c r="F52" s="1">
        <f t="shared" si="5"/>
        <v>4500</v>
      </c>
    </row>
    <row r="53" spans="1:6" x14ac:dyDescent="0.25">
      <c r="A53" s="1" t="s">
        <v>144</v>
      </c>
      <c r="B53" s="1">
        <v>5000</v>
      </c>
      <c r="C53" s="1">
        <v>5000</v>
      </c>
      <c r="D53" s="1">
        <v>1</v>
      </c>
      <c r="E53" s="6">
        <f t="shared" ref="E53:E54" si="6">B53*D53</f>
        <v>5000</v>
      </c>
      <c r="F53" s="1">
        <f t="shared" ref="F53:F54" si="7">C53*D53</f>
        <v>5000</v>
      </c>
    </row>
    <row r="54" spans="1:6" x14ac:dyDescent="0.25">
      <c r="A54" s="1" t="s">
        <v>145</v>
      </c>
      <c r="B54" s="1">
        <v>1800</v>
      </c>
      <c r="C54" s="1">
        <v>2000</v>
      </c>
      <c r="D54" s="1">
        <v>1</v>
      </c>
      <c r="E54" s="1">
        <f t="shared" si="6"/>
        <v>1800</v>
      </c>
      <c r="F54" s="1">
        <f t="shared" si="7"/>
        <v>2000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16B54-5700-4910-A187-64246C4B95D6}">
  <dimension ref="A1:A91"/>
  <sheetViews>
    <sheetView workbookViewId="0">
      <selection activeCell="I7" sqref="I7"/>
    </sheetView>
  </sheetViews>
  <sheetFormatPr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55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  <row r="12" spans="1:1" x14ac:dyDescent="0.25">
      <c r="A12" t="s">
        <v>55</v>
      </c>
    </row>
    <row r="13" spans="1:1" x14ac:dyDescent="0.25">
      <c r="A13" t="s">
        <v>61</v>
      </c>
    </row>
    <row r="14" spans="1:1" x14ac:dyDescent="0.25">
      <c r="A14" t="s">
        <v>55</v>
      </c>
    </row>
    <row r="15" spans="1:1" x14ac:dyDescent="0.25">
      <c r="A15" t="s">
        <v>62</v>
      </c>
    </row>
    <row r="16" spans="1:1" x14ac:dyDescent="0.25">
      <c r="A16" t="s">
        <v>63</v>
      </c>
    </row>
    <row r="17" spans="1:1" x14ac:dyDescent="0.25">
      <c r="A17" t="s">
        <v>64</v>
      </c>
    </row>
    <row r="18" spans="1:1" x14ac:dyDescent="0.25">
      <c r="A18" t="s">
        <v>65</v>
      </c>
    </row>
    <row r="19" spans="1:1" x14ac:dyDescent="0.25">
      <c r="A19" t="s">
        <v>66</v>
      </c>
    </row>
    <row r="21" spans="1:1" x14ac:dyDescent="0.25">
      <c r="A21" t="s">
        <v>55</v>
      </c>
    </row>
    <row r="22" spans="1:1" x14ac:dyDescent="0.25">
      <c r="A22" t="s">
        <v>67</v>
      </c>
    </row>
    <row r="23" spans="1:1" x14ac:dyDescent="0.25">
      <c r="A23" t="s">
        <v>55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2" spans="1:1" x14ac:dyDescent="0.25">
      <c r="A32" t="s">
        <v>55</v>
      </c>
    </row>
    <row r="33" spans="1:1" x14ac:dyDescent="0.25">
      <c r="A33" t="s">
        <v>75</v>
      </c>
    </row>
    <row r="34" spans="1:1" x14ac:dyDescent="0.25">
      <c r="A34" t="s">
        <v>55</v>
      </c>
    </row>
    <row r="35" spans="1:1" x14ac:dyDescent="0.25">
      <c r="A35" t="s">
        <v>76</v>
      </c>
    </row>
    <row r="36" spans="1:1" x14ac:dyDescent="0.25">
      <c r="A36" t="s">
        <v>77</v>
      </c>
    </row>
    <row r="37" spans="1:1" x14ac:dyDescent="0.25">
      <c r="A37" t="s">
        <v>78</v>
      </c>
    </row>
    <row r="38" spans="1:1" x14ac:dyDescent="0.25">
      <c r="A38" t="s">
        <v>79</v>
      </c>
    </row>
    <row r="39" spans="1:1" x14ac:dyDescent="0.25">
      <c r="A39" t="s">
        <v>80</v>
      </c>
    </row>
    <row r="40" spans="1:1" x14ac:dyDescent="0.25">
      <c r="A40" t="s">
        <v>81</v>
      </c>
    </row>
    <row r="42" spans="1:1" x14ac:dyDescent="0.25">
      <c r="A42" t="s">
        <v>55</v>
      </c>
    </row>
    <row r="43" spans="1:1" x14ac:dyDescent="0.25">
      <c r="A43" t="s">
        <v>82</v>
      </c>
    </row>
    <row r="44" spans="1:1" x14ac:dyDescent="0.25">
      <c r="A44" t="s">
        <v>55</v>
      </c>
    </row>
    <row r="45" spans="1:1" x14ac:dyDescent="0.25">
      <c r="A45" t="s">
        <v>83</v>
      </c>
    </row>
    <row r="46" spans="1:1" x14ac:dyDescent="0.25">
      <c r="A46" t="s">
        <v>84</v>
      </c>
    </row>
    <row r="47" spans="1:1" x14ac:dyDescent="0.25">
      <c r="A47" t="s">
        <v>85</v>
      </c>
    </row>
    <row r="48" spans="1:1" x14ac:dyDescent="0.25">
      <c r="A48" t="s">
        <v>86</v>
      </c>
    </row>
    <row r="49" spans="1:1" x14ac:dyDescent="0.25">
      <c r="A49" t="s">
        <v>87</v>
      </c>
    </row>
    <row r="51" spans="1:1" x14ac:dyDescent="0.25">
      <c r="A51" t="s">
        <v>55</v>
      </c>
    </row>
    <row r="52" spans="1:1" x14ac:dyDescent="0.25">
      <c r="A52" t="s">
        <v>88</v>
      </c>
    </row>
    <row r="53" spans="1:1" x14ac:dyDescent="0.25">
      <c r="A53" t="s">
        <v>55</v>
      </c>
    </row>
    <row r="54" spans="1:1" x14ac:dyDescent="0.25">
      <c r="A54" t="s">
        <v>89</v>
      </c>
    </row>
    <row r="55" spans="1:1" x14ac:dyDescent="0.25">
      <c r="A55" t="s">
        <v>90</v>
      </c>
    </row>
    <row r="56" spans="1:1" x14ac:dyDescent="0.25">
      <c r="A56" t="s">
        <v>91</v>
      </c>
    </row>
    <row r="57" spans="1:1" x14ac:dyDescent="0.25">
      <c r="A57" t="s">
        <v>92</v>
      </c>
    </row>
    <row r="58" spans="1:1" x14ac:dyDescent="0.25">
      <c r="A58" t="s">
        <v>93</v>
      </c>
    </row>
    <row r="60" spans="1:1" x14ac:dyDescent="0.25">
      <c r="A60" t="s">
        <v>55</v>
      </c>
    </row>
    <row r="61" spans="1:1" x14ac:dyDescent="0.25">
      <c r="A61" t="s">
        <v>94</v>
      </c>
    </row>
    <row r="62" spans="1:1" x14ac:dyDescent="0.25">
      <c r="A62" t="s">
        <v>55</v>
      </c>
    </row>
    <row r="63" spans="1:1" x14ac:dyDescent="0.25">
      <c r="A63" t="s">
        <v>95</v>
      </c>
    </row>
    <row r="64" spans="1:1" x14ac:dyDescent="0.25">
      <c r="A64" t="s">
        <v>96</v>
      </c>
    </row>
    <row r="65" spans="1:1" x14ac:dyDescent="0.25">
      <c r="A65" t="s">
        <v>97</v>
      </c>
    </row>
    <row r="66" spans="1:1" x14ac:dyDescent="0.25">
      <c r="A66" t="s">
        <v>98</v>
      </c>
    </row>
    <row r="67" spans="1:1" x14ac:dyDescent="0.25">
      <c r="A67" t="s">
        <v>99</v>
      </c>
    </row>
    <row r="69" spans="1:1" x14ac:dyDescent="0.25">
      <c r="A69" t="s">
        <v>55</v>
      </c>
    </row>
    <row r="70" spans="1:1" x14ac:dyDescent="0.25">
      <c r="A70" t="s">
        <v>100</v>
      </c>
    </row>
    <row r="71" spans="1:1" x14ac:dyDescent="0.25">
      <c r="A71" t="s">
        <v>55</v>
      </c>
    </row>
    <row r="72" spans="1:1" x14ac:dyDescent="0.25">
      <c r="A72" t="s">
        <v>101</v>
      </c>
    </row>
    <row r="73" spans="1:1" x14ac:dyDescent="0.25">
      <c r="A73" t="s">
        <v>102</v>
      </c>
    </row>
    <row r="74" spans="1:1" x14ac:dyDescent="0.25">
      <c r="A74" t="s">
        <v>103</v>
      </c>
    </row>
    <row r="75" spans="1:1" x14ac:dyDescent="0.25">
      <c r="A75" t="s">
        <v>104</v>
      </c>
    </row>
    <row r="77" spans="1:1" x14ac:dyDescent="0.25">
      <c r="A77" t="s">
        <v>55</v>
      </c>
    </row>
    <row r="78" spans="1:1" x14ac:dyDescent="0.25">
      <c r="A78" t="s">
        <v>105</v>
      </c>
    </row>
    <row r="79" spans="1:1" x14ac:dyDescent="0.25">
      <c r="A79" t="s">
        <v>55</v>
      </c>
    </row>
    <row r="80" spans="1:1" x14ac:dyDescent="0.25">
      <c r="A80" t="s">
        <v>106</v>
      </c>
    </row>
    <row r="81" spans="1:1" x14ac:dyDescent="0.25">
      <c r="A81" t="s">
        <v>107</v>
      </c>
    </row>
    <row r="82" spans="1:1" x14ac:dyDescent="0.25">
      <c r="A82" t="s">
        <v>108</v>
      </c>
    </row>
    <row r="83" spans="1:1" x14ac:dyDescent="0.25">
      <c r="A83" t="s">
        <v>109</v>
      </c>
    </row>
    <row r="85" spans="1:1" x14ac:dyDescent="0.25">
      <c r="A85" t="s">
        <v>55</v>
      </c>
    </row>
    <row r="86" spans="1:1" x14ac:dyDescent="0.25">
      <c r="A86" t="s">
        <v>110</v>
      </c>
    </row>
    <row r="87" spans="1:1" x14ac:dyDescent="0.25">
      <c r="A87" t="s">
        <v>55</v>
      </c>
    </row>
    <row r="88" spans="1:1" x14ac:dyDescent="0.25">
      <c r="A88" t="s">
        <v>111</v>
      </c>
    </row>
    <row r="89" spans="1:1" x14ac:dyDescent="0.25">
      <c r="A89" t="s">
        <v>112</v>
      </c>
    </row>
    <row r="90" spans="1:1" x14ac:dyDescent="0.25">
      <c r="A90" t="s">
        <v>113</v>
      </c>
    </row>
    <row r="91" spans="1:1" x14ac:dyDescent="0.25">
      <c r="A91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CDFCE-B194-4029-920D-9D34278C8B68}">
  <dimension ref="A2:E19"/>
  <sheetViews>
    <sheetView tabSelected="1" workbookViewId="0">
      <selection activeCell="E6" sqref="E6"/>
    </sheetView>
  </sheetViews>
  <sheetFormatPr defaultRowHeight="15" x14ac:dyDescent="0.25"/>
  <cols>
    <col min="1" max="1" width="23.140625" customWidth="1"/>
    <col min="2" max="2" width="28.85546875" customWidth="1"/>
    <col min="3" max="3" width="38.28515625" bestFit="1" customWidth="1"/>
    <col min="4" max="5" width="14.28515625" style="5" customWidth="1"/>
  </cols>
  <sheetData>
    <row r="2" spans="1:5" ht="18.75" x14ac:dyDescent="0.3">
      <c r="A2" s="14" t="s">
        <v>53</v>
      </c>
      <c r="B2" s="14"/>
      <c r="C2" s="14"/>
      <c r="D2" s="14"/>
      <c r="E2" s="14"/>
    </row>
    <row r="4" spans="1:5" s="2" customFormat="1" x14ac:dyDescent="0.25">
      <c r="A4" s="7" t="s">
        <v>115</v>
      </c>
      <c r="B4" s="7" t="s">
        <v>116</v>
      </c>
      <c r="C4" s="7" t="s">
        <v>117</v>
      </c>
      <c r="D4" s="8" t="s">
        <v>141</v>
      </c>
      <c r="E4" s="8" t="s">
        <v>142</v>
      </c>
    </row>
    <row r="5" spans="1:5" x14ac:dyDescent="0.25">
      <c r="A5" s="9" t="s">
        <v>118</v>
      </c>
      <c r="B5" s="9" t="s">
        <v>119</v>
      </c>
      <c r="C5" s="9" t="s">
        <v>120</v>
      </c>
      <c r="D5" s="10">
        <f>SUM('Details '!E4:E6)</f>
        <v>3000</v>
      </c>
      <c r="E5" s="10">
        <f>SUM('Details '!F4:F6)</f>
        <v>3800</v>
      </c>
    </row>
    <row r="6" spans="1:5" x14ac:dyDescent="0.25">
      <c r="A6" s="9" t="s">
        <v>118</v>
      </c>
      <c r="B6" s="9" t="s">
        <v>121</v>
      </c>
      <c r="C6" s="9" t="s">
        <v>122</v>
      </c>
      <c r="D6" s="10">
        <f>SUM('Details '!E8:E16)</f>
        <v>1155</v>
      </c>
      <c r="E6" s="10">
        <f>SUM('Details '!F8:F16)</f>
        <v>2470</v>
      </c>
    </row>
    <row r="7" spans="1:5" x14ac:dyDescent="0.25">
      <c r="A7" s="9" t="s">
        <v>118</v>
      </c>
      <c r="B7" s="9" t="s">
        <v>123</v>
      </c>
      <c r="C7" s="9" t="s">
        <v>124</v>
      </c>
      <c r="D7" s="10">
        <f>SUM('Details '!E18)</f>
        <v>1000</v>
      </c>
      <c r="E7" s="10">
        <f>SUM('Details '!F18)</f>
        <v>2000</v>
      </c>
    </row>
    <row r="8" spans="1:5" x14ac:dyDescent="0.25">
      <c r="A8" s="9" t="s">
        <v>125</v>
      </c>
      <c r="B8" s="9" t="s">
        <v>126</v>
      </c>
      <c r="C8" s="9" t="s">
        <v>127</v>
      </c>
      <c r="D8" s="10">
        <f>'Details '!E52+'Details '!E46</f>
        <v>4000</v>
      </c>
      <c r="E8" s="10">
        <f>'Details '!F52+'Details '!F46</f>
        <v>5500</v>
      </c>
    </row>
    <row r="9" spans="1:5" x14ac:dyDescent="0.25">
      <c r="A9" s="9" t="s">
        <v>125</v>
      </c>
      <c r="B9" s="9" t="s">
        <v>128</v>
      </c>
      <c r="C9" s="9" t="s">
        <v>129</v>
      </c>
      <c r="D9" s="10">
        <f>'Details '!E19+'Details '!E50+'Details '!E51</f>
        <v>16000</v>
      </c>
      <c r="E9" s="10">
        <f>'Details '!F19+'Details '!F50+'Details '!F51</f>
        <v>23000</v>
      </c>
    </row>
    <row r="10" spans="1:5" x14ac:dyDescent="0.25">
      <c r="A10" s="9" t="s">
        <v>125</v>
      </c>
      <c r="B10" s="9" t="s">
        <v>130</v>
      </c>
      <c r="C10" s="9" t="s">
        <v>131</v>
      </c>
      <c r="D10" s="10">
        <f>'Details '!E53</f>
        <v>5000</v>
      </c>
      <c r="E10" s="10">
        <f>'Details '!F53</f>
        <v>5000</v>
      </c>
    </row>
    <row r="11" spans="1:5" x14ac:dyDescent="0.25">
      <c r="A11" s="9" t="s">
        <v>125</v>
      </c>
      <c r="B11" s="9" t="s">
        <v>132</v>
      </c>
      <c r="C11" s="9" t="s">
        <v>133</v>
      </c>
      <c r="D11" s="10">
        <f>SUM('Details '!E25:E45,'Details '!E47:E49)</f>
        <v>3000</v>
      </c>
      <c r="E11" s="10">
        <f>SUM('Details '!F25:F45,'Details '!F47:F49)</f>
        <v>7624</v>
      </c>
    </row>
    <row r="12" spans="1:5" x14ac:dyDescent="0.25">
      <c r="A12" s="9" t="s">
        <v>134</v>
      </c>
      <c r="B12" s="9" t="s">
        <v>135</v>
      </c>
      <c r="C12" s="9" t="s">
        <v>136</v>
      </c>
      <c r="D12" s="10">
        <f>'Details '!E54</f>
        <v>1800</v>
      </c>
      <c r="E12" s="10">
        <f>'Details '!F54</f>
        <v>2000</v>
      </c>
    </row>
    <row r="13" spans="1:5" x14ac:dyDescent="0.25">
      <c r="A13" s="9" t="s">
        <v>134</v>
      </c>
      <c r="B13" s="9" t="s">
        <v>137</v>
      </c>
      <c r="C13" s="9" t="s">
        <v>138</v>
      </c>
      <c r="D13" s="10">
        <f>SUM('Details '!E21:E23)+100</f>
        <v>940</v>
      </c>
      <c r="E13" s="10">
        <f>SUM('Details '!F21:F23)+100</f>
        <v>1606</v>
      </c>
    </row>
    <row r="14" spans="1:5" x14ac:dyDescent="0.25">
      <c r="A14" s="9" t="s">
        <v>134</v>
      </c>
      <c r="B14" s="9" t="s">
        <v>139</v>
      </c>
      <c r="C14" s="9" t="s">
        <v>140</v>
      </c>
      <c r="D14" s="10"/>
      <c r="E14" s="10"/>
    </row>
    <row r="15" spans="1:5" x14ac:dyDescent="0.25">
      <c r="A15" s="9"/>
      <c r="B15" s="9"/>
      <c r="C15" s="9"/>
      <c r="D15" s="11">
        <f>SUM(D5:D14)</f>
        <v>35895</v>
      </c>
      <c r="E15" s="11">
        <f>SUM(E5:E14)</f>
        <v>53000</v>
      </c>
    </row>
    <row r="16" spans="1:5" s="4" customFormat="1" ht="15.75" x14ac:dyDescent="0.25">
      <c r="A16" s="12" t="s">
        <v>147</v>
      </c>
      <c r="B16" s="12"/>
      <c r="C16" s="12"/>
      <c r="D16" s="11">
        <f>D17-D15</f>
        <v>24105</v>
      </c>
      <c r="E16" s="11">
        <f>E17-E15</f>
        <v>7000</v>
      </c>
    </row>
    <row r="17" spans="1:5" ht="15.75" x14ac:dyDescent="0.25">
      <c r="A17" s="12" t="s">
        <v>146</v>
      </c>
      <c r="B17" s="12"/>
      <c r="C17" s="12"/>
      <c r="D17" s="11">
        <v>60000</v>
      </c>
      <c r="E17" s="11">
        <v>60000</v>
      </c>
    </row>
    <row r="18" spans="1:5" ht="15.75" x14ac:dyDescent="0.25">
      <c r="A18" s="12" t="s">
        <v>148</v>
      </c>
      <c r="B18" s="12"/>
      <c r="C18" s="12"/>
      <c r="D18" s="13">
        <f>D16/D15</f>
        <v>0.67154199749268695</v>
      </c>
      <c r="E18" s="11">
        <v>60000</v>
      </c>
    </row>
    <row r="19" spans="1:5" ht="15.75" x14ac:dyDescent="0.25">
      <c r="A19" s="12" t="s">
        <v>150</v>
      </c>
      <c r="B19" s="12"/>
      <c r="C19" s="12"/>
      <c r="D19" s="8">
        <v>10</v>
      </c>
      <c r="E19" s="8">
        <v>10</v>
      </c>
    </row>
  </sheetData>
  <mergeCells count="5">
    <mergeCell ref="A17:C17"/>
    <mergeCell ref="A16:C16"/>
    <mergeCell ref="A18:C18"/>
    <mergeCell ref="A19:C19"/>
    <mergeCell ref="A2:E2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Details </vt:lpstr>
      <vt:lpstr>Procedure </vt:lpstr>
      <vt:lpstr>calculation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ebin michael</dc:creator>
  <cp:lastModifiedBy>ebin michael</cp:lastModifiedBy>
  <cp:lastPrinted>2026-01-04T15:09:49Z</cp:lastPrinted>
  <dcterms:created xsi:type="dcterms:W3CDTF">2026-01-04T14:03:19Z</dcterms:created>
  <dcterms:modified xsi:type="dcterms:W3CDTF">2026-01-04T15:10:53Z</dcterms:modified>
</cp:coreProperties>
</file>